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<sst xmlns="http://schemas.openxmlformats.org/spreadsheetml/2006/main" count="39" uniqueCount="12">
  <si>
    <t>c H+ bei 24 l MV</t>
  </si>
  <si>
    <t>(min)</t>
  </si>
  <si>
    <t>(ml)</t>
  </si>
  <si>
    <t>(mmol)</t>
  </si>
  <si>
    <t>(mol/l)</t>
  </si>
  <si>
    <t>t</t>
  </si>
  <si>
    <t>v H2</t>
  </si>
  <si>
    <t>n H2</t>
  </si>
  <si>
    <t>n-prod H+</t>
  </si>
  <si>
    <t>n-vorh H+</t>
  </si>
  <si>
    <t>c Zn 2+</t>
  </si>
  <si>
    <t>(sek)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</si>
</sst>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1.25"/>
      <name val="Arial"/>
      <family val="0"/>
    </font>
    <font>
      <b/>
      <sz val="10.5"/>
      <name val="Arial"/>
      <family val="2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1M HCl + Zn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Tabelle1!$A$3:$A$11</c:f>
              <c:numCache/>
            </c:numRef>
          </c:cat>
          <c:val>
            <c:numRef>
              <c:f>Tabelle1!$F$3:$F$11</c:f>
              <c:numCache/>
            </c:numRef>
          </c:val>
          <c:smooth val="0"/>
        </c:ser>
        <c:marker val="1"/>
        <c:axId val="44851971"/>
        <c:axId val="1014556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Tabelle1!$A$3:$A$11</c:f>
              <c:numCache/>
            </c:numRef>
          </c:cat>
          <c:val>
            <c:numRef>
              <c:f>Tabelle1!$G$3:$G$11</c:f>
              <c:numCache/>
            </c:numRef>
          </c:val>
          <c:smooth val="0"/>
        </c:ser>
        <c:marker val="1"/>
        <c:axId val="9131005"/>
        <c:axId val="15070182"/>
      </c:lineChart>
      <c:catAx>
        <c:axId val="44851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4556"/>
        <c:crosses val="autoZero"/>
        <c:auto val="1"/>
        <c:lblOffset val="100"/>
        <c:noMultiLvlLbl val="0"/>
      </c:catAx>
      <c:valAx>
        <c:axId val="1014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H+ bei 24 l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51971"/>
        <c:crossesAt val="1"/>
        <c:crossBetween val="between"/>
        <c:dispUnits/>
      </c:valAx>
      <c:catAx>
        <c:axId val="9131005"/>
        <c:scaling>
          <c:orientation val="minMax"/>
        </c:scaling>
        <c:axPos val="b"/>
        <c:delete val="1"/>
        <c:majorTickMark val="in"/>
        <c:minorTickMark val="none"/>
        <c:tickLblPos val="nextTo"/>
        <c:crossAx val="15070182"/>
        <c:crosses val="autoZero"/>
        <c:auto val="1"/>
        <c:lblOffset val="100"/>
        <c:noMultiLvlLbl val="0"/>
      </c:catAx>
      <c:valAx>
        <c:axId val="15070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Zn 2+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310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4M HCl + Zn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Tabelle1!$A$31:$A$37</c:f>
              <c:numCache/>
            </c:numRef>
          </c:cat>
          <c:val>
            <c:numRef>
              <c:f>Tabelle1!$F$31:$F$37</c:f>
              <c:numCache/>
            </c:numRef>
          </c:val>
          <c:smooth val="0"/>
        </c:ser>
        <c:marker val="1"/>
        <c:axId val="1413911"/>
        <c:axId val="12725200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Tabelle1!$A$31:$A$37</c:f>
              <c:numCache/>
            </c:numRef>
          </c:cat>
          <c:val>
            <c:numRef>
              <c:f>Tabelle1!$G$31:$G$37</c:f>
              <c:numCache/>
            </c:numRef>
          </c:val>
          <c:smooth val="0"/>
        </c:ser>
        <c:marker val="1"/>
        <c:axId val="47417937"/>
        <c:axId val="24108250"/>
      </c:lineChart>
      <c:catAx>
        <c:axId val="141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25200"/>
        <c:crosses val="autoZero"/>
        <c:auto val="1"/>
        <c:lblOffset val="100"/>
        <c:noMultiLvlLbl val="0"/>
      </c:catAx>
      <c:valAx>
        <c:axId val="12725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H+ bei 24 l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3911"/>
        <c:crossesAt val="1"/>
        <c:crossBetween val="between"/>
        <c:dispUnits/>
      </c:valAx>
      <c:catAx>
        <c:axId val="47417937"/>
        <c:scaling>
          <c:orientation val="minMax"/>
        </c:scaling>
        <c:axPos val="b"/>
        <c:delete val="1"/>
        <c:majorTickMark val="in"/>
        <c:minorTickMark val="none"/>
        <c:tickLblPos val="nextTo"/>
        <c:crossAx val="24108250"/>
        <c:crosses val="autoZero"/>
        <c:auto val="1"/>
        <c:lblOffset val="100"/>
        <c:noMultiLvlLbl val="0"/>
      </c:catAx>
      <c:valAx>
        <c:axId val="24108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Zn 2+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1793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M HCl + Mg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94625"/>
          <c:h val="0.82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Tabelle1!$A$58:$A$91</c:f>
              <c:numCache/>
            </c:numRef>
          </c:cat>
          <c:val>
            <c:numRef>
              <c:f>Tabelle1!$F$58:$F$91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Tabelle1!$A$58:$A$91</c:f>
              <c:numCache/>
            </c:numRef>
          </c:cat>
          <c:val>
            <c:numRef>
              <c:f>Tabelle1!$G$58:$G$91</c:f>
              <c:numCache/>
            </c:numRef>
          </c:val>
          <c:smooth val="0"/>
        </c:ser>
        <c:marker val="1"/>
        <c:axId val="15647659"/>
        <c:axId val="6611204"/>
      </c:lineChart>
      <c:catAx>
        <c:axId val="1564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Zeit t
(sek)</a:t>
                </a:r>
              </a:p>
            </c:rich>
          </c:tx>
          <c:layout>
            <c:manualLayout>
              <c:xMode val="factor"/>
              <c:yMode val="factor"/>
              <c:x val="0.0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11204"/>
        <c:crosses val="autoZero"/>
        <c:auto val="1"/>
        <c:lblOffset val="100"/>
        <c:noMultiLvlLbl val="0"/>
      </c:catAx>
      <c:valAx>
        <c:axId val="6611204"/>
        <c:scaling>
          <c:orientation val="minMax"/>
          <c:max val="4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Konzentration (mol/l)</a:t>
                </a:r>
              </a:p>
            </c:rich>
          </c:tx>
          <c:layout>
            <c:manualLayout>
              <c:xMode val="factor"/>
              <c:yMode val="factor"/>
              <c:x val="0.051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476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19050</xdr:rowOff>
    </xdr:from>
    <xdr:to>
      <xdr:col>6</xdr:col>
      <xdr:colOff>200025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95250" y="18002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37</xdr:row>
      <xdr:rowOff>57150</xdr:rowOff>
    </xdr:from>
    <xdr:to>
      <xdr:col>6</xdr:col>
      <xdr:colOff>247650</xdr:colOff>
      <xdr:row>54</xdr:row>
      <xdr:rowOff>47625</xdr:rowOff>
    </xdr:to>
    <xdr:graphicFrame>
      <xdr:nvGraphicFramePr>
        <xdr:cNvPr id="2" name="Chart 5"/>
        <xdr:cNvGraphicFramePr/>
      </xdr:nvGraphicFramePr>
      <xdr:xfrm>
        <a:off x="142875" y="6048375"/>
        <a:ext cx="47148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91</xdr:row>
      <xdr:rowOff>28575</xdr:rowOff>
    </xdr:from>
    <xdr:to>
      <xdr:col>6</xdr:col>
      <xdr:colOff>790575</xdr:colOff>
      <xdr:row>109</xdr:row>
      <xdr:rowOff>142875</xdr:rowOff>
    </xdr:to>
    <xdr:graphicFrame>
      <xdr:nvGraphicFramePr>
        <xdr:cNvPr id="3" name="Chart 10"/>
        <xdr:cNvGraphicFramePr/>
      </xdr:nvGraphicFramePr>
      <xdr:xfrm>
        <a:off x="19050" y="14763750"/>
        <a:ext cx="53816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78">
      <selection activeCell="A56" sqref="A56:G110"/>
    </sheetView>
  </sheetViews>
  <sheetFormatPr defaultColWidth="11.421875" defaultRowHeight="12.75"/>
  <cols>
    <col min="1" max="1" width="5.57421875" style="0" bestFit="1" customWidth="1"/>
    <col min="2" max="5" width="12.00390625" style="0" bestFit="1" customWidth="1"/>
    <col min="6" max="6" width="15.57421875" style="0" bestFit="1" customWidth="1"/>
    <col min="7" max="7" width="12.00390625" style="0" bestFit="1" customWidth="1"/>
  </cols>
  <sheetData>
    <row r="1" spans="1:7" ht="12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0</v>
      </c>
      <c r="G1" s="1" t="s">
        <v>10</v>
      </c>
    </row>
    <row r="2" spans="1:7" ht="12.75">
      <c r="A2" s="1" t="s">
        <v>1</v>
      </c>
      <c r="B2" s="1" t="s">
        <v>2</v>
      </c>
      <c r="C2" s="1" t="s">
        <v>3</v>
      </c>
      <c r="D2" s="1" t="s">
        <v>3</v>
      </c>
      <c r="E2" s="1" t="s">
        <v>3</v>
      </c>
      <c r="F2" s="1"/>
      <c r="G2" s="1" t="s">
        <v>4</v>
      </c>
    </row>
    <row r="3" spans="1:7" ht="12.75">
      <c r="A3">
        <v>1</v>
      </c>
      <c r="B3">
        <v>0.5</v>
      </c>
      <c r="C3">
        <f>B3/22.4</f>
        <v>0.022321428571428572</v>
      </c>
      <c r="D3">
        <f>C3*2</f>
        <v>0.044642857142857144</v>
      </c>
      <c r="E3">
        <f>10-D3</f>
        <v>9.955357142857142</v>
      </c>
      <c r="F3">
        <f>E3/10</f>
        <v>0.9955357142857142</v>
      </c>
      <c r="G3">
        <f>1-F3</f>
        <v>0.0044642857142858094</v>
      </c>
    </row>
    <row r="4" spans="1:7" ht="12.75">
      <c r="A4">
        <v>2</v>
      </c>
      <c r="B4">
        <v>1</v>
      </c>
      <c r="C4">
        <f aca="true" t="shared" si="0" ref="C4:C11">B4/22.4</f>
        <v>0.044642857142857144</v>
      </c>
      <c r="D4">
        <f aca="true" t="shared" si="1" ref="D4:D11">C4*2</f>
        <v>0.08928571428571429</v>
      </c>
      <c r="E4">
        <f aca="true" t="shared" si="2" ref="E4:E11">10-D4</f>
        <v>9.910714285714286</v>
      </c>
      <c r="F4">
        <f aca="true" t="shared" si="3" ref="F4:F11">E4/10</f>
        <v>0.9910714285714286</v>
      </c>
      <c r="G4">
        <f aca="true" t="shared" si="4" ref="G4:G11">1-F4</f>
        <v>0.008928571428571397</v>
      </c>
    </row>
    <row r="5" spans="1:7" ht="12.75">
      <c r="A5">
        <v>3</v>
      </c>
      <c r="B5">
        <v>2</v>
      </c>
      <c r="C5">
        <f t="shared" si="0"/>
        <v>0.08928571428571429</v>
      </c>
      <c r="D5">
        <f t="shared" si="1"/>
        <v>0.17857142857142858</v>
      </c>
      <c r="E5">
        <f t="shared" si="2"/>
        <v>9.821428571428571</v>
      </c>
      <c r="F5">
        <f t="shared" si="3"/>
        <v>0.9821428571428571</v>
      </c>
      <c r="G5">
        <f t="shared" si="4"/>
        <v>0.017857142857142905</v>
      </c>
    </row>
    <row r="6" spans="1:7" ht="12.75">
      <c r="A6">
        <v>4</v>
      </c>
      <c r="B6">
        <v>4</v>
      </c>
      <c r="C6">
        <f t="shared" si="0"/>
        <v>0.17857142857142858</v>
      </c>
      <c r="D6">
        <f t="shared" si="1"/>
        <v>0.35714285714285715</v>
      </c>
      <c r="E6">
        <f t="shared" si="2"/>
        <v>9.642857142857142</v>
      </c>
      <c r="F6">
        <f t="shared" si="3"/>
        <v>0.9642857142857142</v>
      </c>
      <c r="G6">
        <f t="shared" si="4"/>
        <v>0.03571428571428581</v>
      </c>
    </row>
    <row r="7" spans="1:7" ht="12.75">
      <c r="A7">
        <v>5</v>
      </c>
      <c r="B7">
        <v>6</v>
      </c>
      <c r="C7">
        <f t="shared" si="0"/>
        <v>0.26785714285714285</v>
      </c>
      <c r="D7">
        <f t="shared" si="1"/>
        <v>0.5357142857142857</v>
      </c>
      <c r="E7">
        <f t="shared" si="2"/>
        <v>9.464285714285714</v>
      </c>
      <c r="F7">
        <f t="shared" si="3"/>
        <v>0.9464285714285714</v>
      </c>
      <c r="G7">
        <f t="shared" si="4"/>
        <v>0.0535714285714286</v>
      </c>
    </row>
    <row r="8" spans="1:7" ht="12.75">
      <c r="A8">
        <v>6</v>
      </c>
      <c r="B8">
        <v>8</v>
      </c>
      <c r="C8">
        <f t="shared" si="0"/>
        <v>0.35714285714285715</v>
      </c>
      <c r="D8">
        <f t="shared" si="1"/>
        <v>0.7142857142857143</v>
      </c>
      <c r="E8">
        <f t="shared" si="2"/>
        <v>9.285714285714286</v>
      </c>
      <c r="F8">
        <f t="shared" si="3"/>
        <v>0.9285714285714286</v>
      </c>
      <c r="G8">
        <f t="shared" si="4"/>
        <v>0.0714285714285714</v>
      </c>
    </row>
    <row r="9" spans="1:7" ht="12.75">
      <c r="A9">
        <v>7</v>
      </c>
      <c r="B9">
        <v>9</v>
      </c>
      <c r="C9">
        <f t="shared" si="0"/>
        <v>0.4017857142857143</v>
      </c>
      <c r="D9">
        <f t="shared" si="1"/>
        <v>0.8035714285714286</v>
      </c>
      <c r="E9">
        <f t="shared" si="2"/>
        <v>9.196428571428571</v>
      </c>
      <c r="F9">
        <f t="shared" si="3"/>
        <v>0.9196428571428571</v>
      </c>
      <c r="G9">
        <f t="shared" si="4"/>
        <v>0.0803571428571429</v>
      </c>
    </row>
    <row r="10" spans="1:7" ht="12.75">
      <c r="A10">
        <v>8</v>
      </c>
      <c r="B10">
        <v>10</v>
      </c>
      <c r="C10">
        <f t="shared" si="0"/>
        <v>0.44642857142857145</v>
      </c>
      <c r="D10">
        <f t="shared" si="1"/>
        <v>0.8928571428571429</v>
      </c>
      <c r="E10">
        <f t="shared" si="2"/>
        <v>9.107142857142858</v>
      </c>
      <c r="F10">
        <f t="shared" si="3"/>
        <v>0.9107142857142858</v>
      </c>
      <c r="G10">
        <f t="shared" si="4"/>
        <v>0.08928571428571419</v>
      </c>
    </row>
    <row r="11" spans="1:7" ht="12.75">
      <c r="A11">
        <v>9</v>
      </c>
      <c r="B11">
        <v>11</v>
      </c>
      <c r="C11">
        <f t="shared" si="0"/>
        <v>0.4910714285714286</v>
      </c>
      <c r="D11">
        <f t="shared" si="1"/>
        <v>0.9821428571428572</v>
      </c>
      <c r="E11">
        <f t="shared" si="2"/>
        <v>9.017857142857142</v>
      </c>
      <c r="F11">
        <f t="shared" si="3"/>
        <v>0.9017857142857142</v>
      </c>
      <c r="G11">
        <f t="shared" si="4"/>
        <v>0.09821428571428581</v>
      </c>
    </row>
    <row r="29" spans="1:7" ht="12.75">
      <c r="A29" s="1" t="s">
        <v>5</v>
      </c>
      <c r="B29" s="1" t="s">
        <v>6</v>
      </c>
      <c r="C29" s="1" t="s">
        <v>7</v>
      </c>
      <c r="D29" s="1" t="s">
        <v>8</v>
      </c>
      <c r="E29" s="1" t="s">
        <v>9</v>
      </c>
      <c r="F29" s="1" t="s">
        <v>0</v>
      </c>
      <c r="G29" s="1" t="s">
        <v>10</v>
      </c>
    </row>
    <row r="30" spans="1:7" ht="12.75">
      <c r="A30" s="1" t="s">
        <v>1</v>
      </c>
      <c r="B30" s="1" t="s">
        <v>2</v>
      </c>
      <c r="C30" s="1" t="s">
        <v>3</v>
      </c>
      <c r="D30" s="1" t="s">
        <v>3</v>
      </c>
      <c r="E30" s="1" t="s">
        <v>3</v>
      </c>
      <c r="F30" s="1"/>
      <c r="G30" s="1" t="s">
        <v>4</v>
      </c>
    </row>
    <row r="31" spans="1:7" ht="12.75">
      <c r="A31">
        <v>60</v>
      </c>
      <c r="B31">
        <v>126</v>
      </c>
      <c r="C31">
        <f>B31/22.4</f>
        <v>5.625</v>
      </c>
      <c r="D31">
        <f aca="true" t="shared" si="5" ref="D31:D37">C31*2</f>
        <v>11.25</v>
      </c>
      <c r="E31">
        <f>40-D31</f>
        <v>28.75</v>
      </c>
      <c r="F31">
        <f aca="true" t="shared" si="6" ref="F31:F37">E31/10</f>
        <v>2.875</v>
      </c>
      <c r="G31">
        <f>4-F31</f>
        <v>1.125</v>
      </c>
    </row>
    <row r="32" spans="1:7" ht="12.75">
      <c r="A32">
        <v>90</v>
      </c>
      <c r="B32">
        <v>160</v>
      </c>
      <c r="C32">
        <f aca="true" t="shared" si="7" ref="C32:C37">B32/22.4</f>
        <v>7.142857142857143</v>
      </c>
      <c r="D32">
        <f t="shared" si="5"/>
        <v>14.285714285714286</v>
      </c>
      <c r="E32">
        <f aca="true" t="shared" si="8" ref="E32:E37">40-D32</f>
        <v>25.714285714285715</v>
      </c>
      <c r="F32">
        <f t="shared" si="6"/>
        <v>2.5714285714285716</v>
      </c>
      <c r="G32">
        <f aca="true" t="shared" si="9" ref="G32:G37">4-F32</f>
        <v>1.4285714285714284</v>
      </c>
    </row>
    <row r="33" spans="1:7" ht="12.75">
      <c r="A33">
        <v>120</v>
      </c>
      <c r="B33">
        <v>186</v>
      </c>
      <c r="C33">
        <f t="shared" si="7"/>
        <v>8.303571428571429</v>
      </c>
      <c r="D33">
        <f t="shared" si="5"/>
        <v>16.607142857142858</v>
      </c>
      <c r="E33">
        <f t="shared" si="8"/>
        <v>23.392857142857142</v>
      </c>
      <c r="F33">
        <f t="shared" si="6"/>
        <v>2.3392857142857144</v>
      </c>
      <c r="G33">
        <f t="shared" si="9"/>
        <v>1.6607142857142856</v>
      </c>
    </row>
    <row r="34" spans="1:7" ht="12.75">
      <c r="A34">
        <v>150</v>
      </c>
      <c r="B34">
        <v>208</v>
      </c>
      <c r="C34">
        <f t="shared" si="7"/>
        <v>9.285714285714286</v>
      </c>
      <c r="D34">
        <f t="shared" si="5"/>
        <v>18.571428571428573</v>
      </c>
      <c r="E34">
        <f t="shared" si="8"/>
        <v>21.428571428571427</v>
      </c>
      <c r="F34">
        <f t="shared" si="6"/>
        <v>2.142857142857143</v>
      </c>
      <c r="G34">
        <f t="shared" si="9"/>
        <v>1.8571428571428572</v>
      </c>
    </row>
    <row r="35" spans="1:7" ht="12.75">
      <c r="A35">
        <v>180</v>
      </c>
      <c r="B35">
        <v>224</v>
      </c>
      <c r="C35">
        <f t="shared" si="7"/>
        <v>10</v>
      </c>
      <c r="D35">
        <f t="shared" si="5"/>
        <v>20</v>
      </c>
      <c r="E35">
        <f t="shared" si="8"/>
        <v>20</v>
      </c>
      <c r="F35">
        <f t="shared" si="6"/>
        <v>2</v>
      </c>
      <c r="G35">
        <f t="shared" si="9"/>
        <v>2</v>
      </c>
    </row>
    <row r="36" spans="1:7" ht="12.75">
      <c r="A36">
        <v>210</v>
      </c>
      <c r="B36">
        <v>240</v>
      </c>
      <c r="C36">
        <f t="shared" si="7"/>
        <v>10.714285714285715</v>
      </c>
      <c r="D36">
        <f t="shared" si="5"/>
        <v>21.42857142857143</v>
      </c>
      <c r="E36">
        <f t="shared" si="8"/>
        <v>18.57142857142857</v>
      </c>
      <c r="F36">
        <f t="shared" si="6"/>
        <v>1.857142857142857</v>
      </c>
      <c r="G36">
        <f t="shared" si="9"/>
        <v>2.1428571428571432</v>
      </c>
    </row>
    <row r="37" spans="1:7" ht="12.75">
      <c r="A37">
        <v>240</v>
      </c>
      <c r="B37">
        <v>254</v>
      </c>
      <c r="C37">
        <f t="shared" si="7"/>
        <v>11.339285714285715</v>
      </c>
      <c r="D37">
        <f t="shared" si="5"/>
        <v>22.67857142857143</v>
      </c>
      <c r="E37">
        <f t="shared" si="8"/>
        <v>17.32142857142857</v>
      </c>
      <c r="F37">
        <f t="shared" si="6"/>
        <v>1.732142857142857</v>
      </c>
      <c r="G37">
        <f t="shared" si="9"/>
        <v>2.2678571428571432</v>
      </c>
    </row>
    <row r="56" spans="1:7" ht="12.75">
      <c r="A56" s="1" t="s">
        <v>5</v>
      </c>
      <c r="B56" s="1" t="s">
        <v>6</v>
      </c>
      <c r="C56" s="1" t="s">
        <v>7</v>
      </c>
      <c r="D56" s="1" t="s">
        <v>8</v>
      </c>
      <c r="E56" s="1" t="s">
        <v>9</v>
      </c>
      <c r="F56" s="1" t="s">
        <v>0</v>
      </c>
      <c r="G56" s="1" t="s">
        <v>10</v>
      </c>
    </row>
    <row r="57" spans="1:7" ht="12.75">
      <c r="A57" s="1" t="s">
        <v>11</v>
      </c>
      <c r="B57" s="1" t="s">
        <v>2</v>
      </c>
      <c r="C57" s="1" t="s">
        <v>3</v>
      </c>
      <c r="D57" s="1" t="s">
        <v>3</v>
      </c>
      <c r="E57" s="1" t="s">
        <v>3</v>
      </c>
      <c r="F57" s="1"/>
      <c r="G57" s="1" t="s">
        <v>4</v>
      </c>
    </row>
    <row r="58" spans="1:9" ht="12.75">
      <c r="A58">
        <v>10</v>
      </c>
      <c r="B58">
        <v>10</v>
      </c>
      <c r="C58">
        <f aca="true" t="shared" si="10" ref="C58:C91">B58/22.4</f>
        <v>0.44642857142857145</v>
      </c>
      <c r="D58">
        <f aca="true" t="shared" si="11" ref="D58:D91">C58*2</f>
        <v>0.8928571428571429</v>
      </c>
      <c r="E58">
        <f aca="true" t="shared" si="12" ref="E58:E91">40-D58</f>
        <v>39.107142857142854</v>
      </c>
      <c r="F58">
        <f aca="true" t="shared" si="13" ref="F58:F91">E58/10</f>
        <v>3.9107142857142856</v>
      </c>
      <c r="G58">
        <f aca="true" t="shared" si="14" ref="G58:G91">4-F58</f>
        <v>0.08928571428571441</v>
      </c>
      <c r="H58">
        <v>10</v>
      </c>
      <c r="I58">
        <v>10</v>
      </c>
    </row>
    <row r="59" spans="1:9" ht="12.75">
      <c r="A59">
        <v>20</v>
      </c>
      <c r="B59">
        <v>37.5</v>
      </c>
      <c r="C59">
        <f t="shared" si="10"/>
        <v>1.674107142857143</v>
      </c>
      <c r="D59">
        <f t="shared" si="11"/>
        <v>3.348214285714286</v>
      </c>
      <c r="E59">
        <f t="shared" si="12"/>
        <v>36.651785714285715</v>
      </c>
      <c r="F59">
        <f t="shared" si="13"/>
        <v>3.6651785714285716</v>
      </c>
      <c r="G59">
        <f t="shared" si="14"/>
        <v>0.3348214285714284</v>
      </c>
      <c r="H59">
        <v>13</v>
      </c>
      <c r="I59">
        <v>20</v>
      </c>
    </row>
    <row r="60" spans="1:9" ht="12.75">
      <c r="A60">
        <v>30</v>
      </c>
      <c r="B60">
        <v>60</v>
      </c>
      <c r="C60">
        <f t="shared" si="10"/>
        <v>2.678571428571429</v>
      </c>
      <c r="D60">
        <f t="shared" si="11"/>
        <v>5.357142857142858</v>
      </c>
      <c r="E60">
        <f t="shared" si="12"/>
        <v>34.64285714285714</v>
      </c>
      <c r="F60">
        <f t="shared" si="13"/>
        <v>3.464285714285714</v>
      </c>
      <c r="G60">
        <f t="shared" si="14"/>
        <v>0.535714285714286</v>
      </c>
      <c r="H60">
        <v>17</v>
      </c>
      <c r="I60">
        <v>30</v>
      </c>
    </row>
    <row r="61" spans="1:9" ht="12.75">
      <c r="A61">
        <v>40</v>
      </c>
      <c r="B61">
        <f>78+1/3</f>
        <v>78.33333333333333</v>
      </c>
      <c r="C61">
        <f t="shared" si="10"/>
        <v>3.4970238095238093</v>
      </c>
      <c r="D61">
        <f t="shared" si="11"/>
        <v>6.994047619047619</v>
      </c>
      <c r="E61">
        <f t="shared" si="12"/>
        <v>33.00595238095238</v>
      </c>
      <c r="F61">
        <f t="shared" si="13"/>
        <v>3.300595238095238</v>
      </c>
      <c r="G61">
        <f t="shared" si="14"/>
        <v>0.6994047619047619</v>
      </c>
      <c r="H61">
        <v>21</v>
      </c>
      <c r="I61">
        <v>40</v>
      </c>
    </row>
    <row r="62" spans="1:9" ht="12.75">
      <c r="A62">
        <v>50</v>
      </c>
      <c r="B62">
        <f>10/7*3+90</f>
        <v>94.28571428571429</v>
      </c>
      <c r="C62">
        <f t="shared" si="10"/>
        <v>4.209183673469388</v>
      </c>
      <c r="D62">
        <f t="shared" si="11"/>
        <v>8.418367346938776</v>
      </c>
      <c r="E62">
        <f t="shared" si="12"/>
        <v>31.581632653061224</v>
      </c>
      <c r="F62">
        <f t="shared" si="13"/>
        <v>3.1581632653061225</v>
      </c>
      <c r="G62">
        <f t="shared" si="14"/>
        <v>0.8418367346938775</v>
      </c>
      <c r="H62">
        <v>25</v>
      </c>
      <c r="I62">
        <v>50</v>
      </c>
    </row>
    <row r="63" spans="1:9" ht="12.75">
      <c r="A63">
        <v>60</v>
      </c>
      <c r="B63">
        <f>10/9*6+100</f>
        <v>106.66666666666667</v>
      </c>
      <c r="C63">
        <f t="shared" si="10"/>
        <v>4.761904761904763</v>
      </c>
      <c r="D63">
        <f t="shared" si="11"/>
        <v>9.523809523809526</v>
      </c>
      <c r="E63">
        <f t="shared" si="12"/>
        <v>30.476190476190474</v>
      </c>
      <c r="F63">
        <f t="shared" si="13"/>
        <v>3.0476190476190474</v>
      </c>
      <c r="G63">
        <f t="shared" si="14"/>
        <v>0.9523809523809526</v>
      </c>
      <c r="H63">
        <v>30</v>
      </c>
      <c r="I63">
        <v>60</v>
      </c>
    </row>
    <row r="64" spans="1:9" ht="12.75">
      <c r="A64">
        <v>70</v>
      </c>
      <c r="B64">
        <f>10/9*7+110</f>
        <v>117.77777777777777</v>
      </c>
      <c r="C64">
        <f t="shared" si="10"/>
        <v>5.257936507936508</v>
      </c>
      <c r="D64">
        <f t="shared" si="11"/>
        <v>10.515873015873016</v>
      </c>
      <c r="E64">
        <f t="shared" si="12"/>
        <v>29.484126984126984</v>
      </c>
      <c r="F64">
        <f t="shared" si="13"/>
        <v>2.9484126984126986</v>
      </c>
      <c r="G64">
        <f t="shared" si="14"/>
        <v>1.0515873015873014</v>
      </c>
      <c r="H64">
        <v>35</v>
      </c>
      <c r="I64">
        <v>70</v>
      </c>
    </row>
    <row r="65" spans="1:9" ht="12.75">
      <c r="A65">
        <v>80</v>
      </c>
      <c r="B65">
        <f>10/9*8+120</f>
        <v>128.88888888888889</v>
      </c>
      <c r="C65">
        <f t="shared" si="10"/>
        <v>5.753968253968254</v>
      </c>
      <c r="D65">
        <f t="shared" si="11"/>
        <v>11.507936507936508</v>
      </c>
      <c r="E65">
        <f t="shared" si="12"/>
        <v>28.492063492063494</v>
      </c>
      <c r="F65">
        <f t="shared" si="13"/>
        <v>2.8492063492063493</v>
      </c>
      <c r="G65">
        <f t="shared" si="14"/>
        <v>1.1507936507936507</v>
      </c>
      <c r="H65">
        <v>41</v>
      </c>
      <c r="I65">
        <v>80</v>
      </c>
    </row>
    <row r="66" spans="1:9" ht="12.75">
      <c r="A66">
        <v>90</v>
      </c>
      <c r="B66">
        <f>10/9*7+130</f>
        <v>137.77777777777777</v>
      </c>
      <c r="C66">
        <f t="shared" si="10"/>
        <v>6.150793650793651</v>
      </c>
      <c r="D66">
        <f t="shared" si="11"/>
        <v>12.301587301587302</v>
      </c>
      <c r="E66">
        <f t="shared" si="12"/>
        <v>27.698412698412696</v>
      </c>
      <c r="F66">
        <f t="shared" si="13"/>
        <v>2.7698412698412698</v>
      </c>
      <c r="G66">
        <f t="shared" si="14"/>
        <v>1.2301587301587302</v>
      </c>
      <c r="H66">
        <v>47</v>
      </c>
      <c r="I66">
        <v>90</v>
      </c>
    </row>
    <row r="67" spans="1:9" ht="12.75">
      <c r="A67">
        <v>100</v>
      </c>
      <c r="B67">
        <f>10/8*6+140</f>
        <v>147.5</v>
      </c>
      <c r="C67">
        <f t="shared" si="10"/>
        <v>6.584821428571429</v>
      </c>
      <c r="D67">
        <f t="shared" si="11"/>
        <v>13.169642857142858</v>
      </c>
      <c r="E67">
        <f t="shared" si="12"/>
        <v>26.830357142857142</v>
      </c>
      <c r="F67">
        <f t="shared" si="13"/>
        <v>2.6830357142857144</v>
      </c>
      <c r="G67">
        <f t="shared" si="14"/>
        <v>1.3169642857142856</v>
      </c>
      <c r="H67">
        <v>54</v>
      </c>
      <c r="I67">
        <v>100</v>
      </c>
    </row>
    <row r="68" spans="1:9" ht="12.75">
      <c r="A68">
        <v>110</v>
      </c>
      <c r="B68">
        <v>154</v>
      </c>
      <c r="C68">
        <f t="shared" si="10"/>
        <v>6.875</v>
      </c>
      <c r="D68">
        <f t="shared" si="11"/>
        <v>13.75</v>
      </c>
      <c r="E68">
        <f t="shared" si="12"/>
        <v>26.25</v>
      </c>
      <c r="F68">
        <f t="shared" si="13"/>
        <v>2.625</v>
      </c>
      <c r="G68">
        <f t="shared" si="14"/>
        <v>1.375</v>
      </c>
      <c r="H68">
        <v>63</v>
      </c>
      <c r="I68">
        <v>110</v>
      </c>
    </row>
    <row r="69" spans="1:9" ht="12.75">
      <c r="A69">
        <v>120</v>
      </c>
      <c r="B69">
        <f>10/19*4+160</f>
        <v>162.10526315789474</v>
      </c>
      <c r="C69">
        <f t="shared" si="10"/>
        <v>7.236842105263158</v>
      </c>
      <c r="D69">
        <f t="shared" si="11"/>
        <v>14.473684210526317</v>
      </c>
      <c r="E69">
        <f t="shared" si="12"/>
        <v>25.526315789473685</v>
      </c>
      <c r="F69">
        <f t="shared" si="13"/>
        <v>2.5526315789473686</v>
      </c>
      <c r="G69">
        <f t="shared" si="14"/>
        <v>1.4473684210526314</v>
      </c>
      <c r="H69">
        <v>72</v>
      </c>
      <c r="I69">
        <v>120</v>
      </c>
    </row>
    <row r="70" spans="1:9" ht="12.75">
      <c r="A70">
        <v>130</v>
      </c>
      <c r="B70">
        <f>10/19*14+160</f>
        <v>167.3684210526316</v>
      </c>
      <c r="C70">
        <f t="shared" si="10"/>
        <v>7.471804511278196</v>
      </c>
      <c r="D70">
        <f t="shared" si="11"/>
        <v>14.943609022556393</v>
      </c>
      <c r="E70">
        <f t="shared" si="12"/>
        <v>25.056390977443606</v>
      </c>
      <c r="F70">
        <f t="shared" si="13"/>
        <v>2.5056390977443606</v>
      </c>
      <c r="G70">
        <f t="shared" si="14"/>
        <v>1.4943609022556394</v>
      </c>
      <c r="H70">
        <v>83</v>
      </c>
      <c r="I70">
        <v>130</v>
      </c>
    </row>
    <row r="71" spans="1:9" ht="12.75">
      <c r="A71">
        <v>140</v>
      </c>
      <c r="B71">
        <f>10/18*5+170</f>
        <v>172.77777777777777</v>
      </c>
      <c r="C71">
        <f t="shared" si="10"/>
        <v>7.713293650793651</v>
      </c>
      <c r="D71">
        <f t="shared" si="11"/>
        <v>15.426587301587302</v>
      </c>
      <c r="E71">
        <f t="shared" si="12"/>
        <v>24.573412698412696</v>
      </c>
      <c r="F71">
        <f t="shared" si="13"/>
        <v>2.4573412698412698</v>
      </c>
      <c r="G71">
        <f t="shared" si="14"/>
        <v>1.5426587301587302</v>
      </c>
      <c r="H71">
        <v>94</v>
      </c>
      <c r="I71">
        <v>140</v>
      </c>
    </row>
    <row r="72" spans="1:9" ht="12.75">
      <c r="A72">
        <v>150</v>
      </c>
      <c r="B72">
        <f>10/18*15+170</f>
        <v>178.33333333333334</v>
      </c>
      <c r="C72">
        <f t="shared" si="10"/>
        <v>7.961309523809525</v>
      </c>
      <c r="D72">
        <f t="shared" si="11"/>
        <v>15.92261904761905</v>
      </c>
      <c r="E72">
        <f t="shared" si="12"/>
        <v>24.07738095238095</v>
      </c>
      <c r="F72">
        <f t="shared" si="13"/>
        <v>2.407738095238095</v>
      </c>
      <c r="G72">
        <f t="shared" si="14"/>
        <v>1.592261904761905</v>
      </c>
      <c r="H72">
        <v>106</v>
      </c>
      <c r="I72">
        <v>150</v>
      </c>
    </row>
    <row r="73" spans="1:9" ht="12.75">
      <c r="A73">
        <v>160</v>
      </c>
      <c r="B73">
        <f>10/17*7+180</f>
        <v>184.11764705882354</v>
      </c>
      <c r="C73">
        <f t="shared" si="10"/>
        <v>8.219537815126051</v>
      </c>
      <c r="D73">
        <f t="shared" si="11"/>
        <v>16.439075630252102</v>
      </c>
      <c r="E73">
        <f t="shared" si="12"/>
        <v>23.560924369747898</v>
      </c>
      <c r="F73">
        <f t="shared" si="13"/>
        <v>2.35609243697479</v>
      </c>
      <c r="G73">
        <f t="shared" si="14"/>
        <v>1.64390756302521</v>
      </c>
      <c r="H73">
        <v>116</v>
      </c>
      <c r="I73">
        <v>160</v>
      </c>
    </row>
    <row r="74" spans="1:9" ht="12.75">
      <c r="A74">
        <v>170</v>
      </c>
      <c r="B74">
        <v>190</v>
      </c>
      <c r="C74">
        <f t="shared" si="10"/>
        <v>8.482142857142858</v>
      </c>
      <c r="D74">
        <f t="shared" si="11"/>
        <v>16.964285714285715</v>
      </c>
      <c r="E74">
        <f t="shared" si="12"/>
        <v>23.035714285714285</v>
      </c>
      <c r="F74">
        <f t="shared" si="13"/>
        <v>2.3035714285714284</v>
      </c>
      <c r="G74">
        <f t="shared" si="14"/>
        <v>1.6964285714285716</v>
      </c>
      <c r="H74">
        <v>135</v>
      </c>
      <c r="I74">
        <v>170</v>
      </c>
    </row>
    <row r="75" spans="1:9" ht="12.75">
      <c r="A75">
        <v>180</v>
      </c>
      <c r="B75">
        <f>10/22*10+190</f>
        <v>194.54545454545453</v>
      </c>
      <c r="C75">
        <f t="shared" si="10"/>
        <v>8.685064935064934</v>
      </c>
      <c r="D75">
        <f t="shared" si="11"/>
        <v>17.37012987012987</v>
      </c>
      <c r="E75">
        <f t="shared" si="12"/>
        <v>22.62987012987013</v>
      </c>
      <c r="F75">
        <f t="shared" si="13"/>
        <v>2.262987012987013</v>
      </c>
      <c r="G75">
        <f t="shared" si="14"/>
        <v>1.737012987012987</v>
      </c>
      <c r="H75">
        <v>153</v>
      </c>
      <c r="I75">
        <v>180</v>
      </c>
    </row>
    <row r="76" spans="1:9" ht="12.75">
      <c r="A76">
        <v>190</v>
      </c>
      <c r="B76">
        <f>10/22*20+190</f>
        <v>199.0909090909091</v>
      </c>
      <c r="C76">
        <f t="shared" si="10"/>
        <v>8.887987012987013</v>
      </c>
      <c r="D76">
        <f t="shared" si="11"/>
        <v>17.775974025974026</v>
      </c>
      <c r="E76">
        <f t="shared" si="12"/>
        <v>22.224025974025974</v>
      </c>
      <c r="F76">
        <f t="shared" si="13"/>
        <v>2.2224025974025974</v>
      </c>
      <c r="G76">
        <f t="shared" si="14"/>
        <v>1.7775974025974026</v>
      </c>
      <c r="H76">
        <v>170</v>
      </c>
      <c r="I76">
        <v>190</v>
      </c>
    </row>
    <row r="77" spans="1:9" ht="12.75">
      <c r="A77">
        <v>200</v>
      </c>
      <c r="B77">
        <f>10/23*8+200</f>
        <v>203.47826086956522</v>
      </c>
      <c r="C77">
        <f t="shared" si="10"/>
        <v>9.08385093167702</v>
      </c>
      <c r="D77">
        <f t="shared" si="11"/>
        <v>18.16770186335404</v>
      </c>
      <c r="E77">
        <f t="shared" si="12"/>
        <v>21.83229813664596</v>
      </c>
      <c r="F77">
        <f t="shared" si="13"/>
        <v>2.183229813664596</v>
      </c>
      <c r="G77">
        <f t="shared" si="14"/>
        <v>1.816770186335404</v>
      </c>
      <c r="H77">
        <v>192</v>
      </c>
      <c r="I77">
        <v>200</v>
      </c>
    </row>
    <row r="78" spans="1:9" ht="12.75">
      <c r="A78">
        <v>210</v>
      </c>
      <c r="B78">
        <f>10/23*18+200</f>
        <v>207.82608695652175</v>
      </c>
      <c r="C78">
        <f t="shared" si="10"/>
        <v>9.277950310559007</v>
      </c>
      <c r="D78">
        <f t="shared" si="11"/>
        <v>18.555900621118013</v>
      </c>
      <c r="E78">
        <f t="shared" si="12"/>
        <v>21.444099378881987</v>
      </c>
      <c r="F78">
        <f t="shared" si="13"/>
        <v>2.1444099378881987</v>
      </c>
      <c r="G78">
        <f t="shared" si="14"/>
        <v>1.8555900621118013</v>
      </c>
      <c r="H78">
        <v>215</v>
      </c>
      <c r="I78">
        <v>210</v>
      </c>
    </row>
    <row r="79" spans="1:9" ht="12.75">
      <c r="A79">
        <v>220</v>
      </c>
      <c r="B79">
        <f>10/25*5+210</f>
        <v>212</v>
      </c>
      <c r="C79">
        <f t="shared" si="10"/>
        <v>9.464285714285715</v>
      </c>
      <c r="D79">
        <f t="shared" si="11"/>
        <v>18.92857142857143</v>
      </c>
      <c r="E79">
        <f t="shared" si="12"/>
        <v>21.07142857142857</v>
      </c>
      <c r="F79">
        <f t="shared" si="13"/>
        <v>2.1071428571428568</v>
      </c>
      <c r="G79">
        <f t="shared" si="14"/>
        <v>1.8928571428571432</v>
      </c>
      <c r="H79">
        <v>240</v>
      </c>
      <c r="I79">
        <v>220</v>
      </c>
    </row>
    <row r="80" spans="1:9" ht="12.75">
      <c r="A80">
        <v>230</v>
      </c>
      <c r="B80">
        <f>10/25*15+210</f>
        <v>216</v>
      </c>
      <c r="C80">
        <f t="shared" si="10"/>
        <v>9.642857142857144</v>
      </c>
      <c r="D80">
        <f t="shared" si="11"/>
        <v>19.28571428571429</v>
      </c>
      <c r="E80">
        <f t="shared" si="12"/>
        <v>20.71428571428571</v>
      </c>
      <c r="F80">
        <f t="shared" si="13"/>
        <v>2.071428571428571</v>
      </c>
      <c r="G80">
        <f t="shared" si="14"/>
        <v>1.9285714285714288</v>
      </c>
      <c r="H80">
        <v>269</v>
      </c>
      <c r="I80">
        <v>230</v>
      </c>
    </row>
    <row r="81" spans="1:9" ht="12.75">
      <c r="A81">
        <v>240</v>
      </c>
      <c r="B81">
        <v>220</v>
      </c>
      <c r="C81">
        <f t="shared" si="10"/>
        <v>9.821428571428571</v>
      </c>
      <c r="D81">
        <f t="shared" si="11"/>
        <v>19.642857142857142</v>
      </c>
      <c r="E81">
        <f t="shared" si="12"/>
        <v>20.357142857142858</v>
      </c>
      <c r="F81">
        <f t="shared" si="13"/>
        <v>2.0357142857142856</v>
      </c>
      <c r="G81">
        <f t="shared" si="14"/>
        <v>1.9642857142857144</v>
      </c>
      <c r="H81">
        <v>301</v>
      </c>
      <c r="I81">
        <v>240</v>
      </c>
    </row>
    <row r="82" spans="1:9" ht="12.75">
      <c r="A82">
        <v>250</v>
      </c>
      <c r="B82">
        <f>10/29*10+220</f>
        <v>223.44827586206895</v>
      </c>
      <c r="C82">
        <f t="shared" si="10"/>
        <v>9.975369458128078</v>
      </c>
      <c r="D82">
        <f t="shared" si="11"/>
        <v>19.950738916256157</v>
      </c>
      <c r="E82">
        <f t="shared" si="12"/>
        <v>20.049261083743843</v>
      </c>
      <c r="F82">
        <f t="shared" si="13"/>
        <v>2.0049261083743843</v>
      </c>
      <c r="G82">
        <f t="shared" si="14"/>
        <v>1.9950738916256157</v>
      </c>
      <c r="H82">
        <v>340</v>
      </c>
      <c r="I82">
        <v>250</v>
      </c>
    </row>
    <row r="83" spans="1:7" ht="12.75">
      <c r="A83">
        <v>260</v>
      </c>
      <c r="B83">
        <f>10/29*20+220</f>
        <v>226.89655172413794</v>
      </c>
      <c r="C83">
        <f t="shared" si="10"/>
        <v>10.129310344827587</v>
      </c>
      <c r="D83">
        <f t="shared" si="11"/>
        <v>20.258620689655174</v>
      </c>
      <c r="E83">
        <f t="shared" si="12"/>
        <v>19.741379310344826</v>
      </c>
      <c r="F83">
        <f t="shared" si="13"/>
        <v>1.9741379310344827</v>
      </c>
      <c r="G83">
        <f t="shared" si="14"/>
        <v>2.0258620689655173</v>
      </c>
    </row>
    <row r="84" spans="1:7" ht="12.75">
      <c r="A84">
        <v>270</v>
      </c>
      <c r="B84">
        <f>10/32*1+230</f>
        <v>230.3125</v>
      </c>
      <c r="C84">
        <f t="shared" si="10"/>
        <v>10.281808035714286</v>
      </c>
      <c r="D84">
        <f t="shared" si="11"/>
        <v>20.563616071428573</v>
      </c>
      <c r="E84">
        <f t="shared" si="12"/>
        <v>19.436383928571427</v>
      </c>
      <c r="F84">
        <f t="shared" si="13"/>
        <v>1.9436383928571428</v>
      </c>
      <c r="G84">
        <f t="shared" si="14"/>
        <v>2.056361607142857</v>
      </c>
    </row>
    <row r="85" spans="1:7" ht="12.75">
      <c r="A85">
        <v>280</v>
      </c>
      <c r="B85">
        <f>10/32*11+230</f>
        <v>233.4375</v>
      </c>
      <c r="C85">
        <f t="shared" si="10"/>
        <v>10.421316964285715</v>
      </c>
      <c r="D85">
        <f t="shared" si="11"/>
        <v>20.84263392857143</v>
      </c>
      <c r="E85">
        <f t="shared" si="12"/>
        <v>19.15736607142857</v>
      </c>
      <c r="F85">
        <f t="shared" si="13"/>
        <v>1.915736607142857</v>
      </c>
      <c r="G85">
        <f t="shared" si="14"/>
        <v>2.0842633928571432</v>
      </c>
    </row>
    <row r="86" spans="1:7" ht="12.75">
      <c r="A86">
        <v>290</v>
      </c>
      <c r="B86">
        <f>10/32*21+230</f>
        <v>236.5625</v>
      </c>
      <c r="C86">
        <f t="shared" si="10"/>
        <v>10.560825892857144</v>
      </c>
      <c r="D86">
        <f t="shared" si="11"/>
        <v>21.12165178571429</v>
      </c>
      <c r="E86">
        <f t="shared" si="12"/>
        <v>18.87834821428571</v>
      </c>
      <c r="F86">
        <f t="shared" si="13"/>
        <v>1.8878348214285712</v>
      </c>
      <c r="G86">
        <f t="shared" si="14"/>
        <v>2.112165178571429</v>
      </c>
    </row>
    <row r="87" spans="1:7" ht="12.75">
      <c r="A87">
        <v>300</v>
      </c>
      <c r="B87">
        <f>10/32*31+230</f>
        <v>239.6875</v>
      </c>
      <c r="C87">
        <f t="shared" si="10"/>
        <v>10.700334821428573</v>
      </c>
      <c r="D87">
        <f t="shared" si="11"/>
        <v>21.400669642857146</v>
      </c>
      <c r="E87">
        <f t="shared" si="12"/>
        <v>18.599330357142854</v>
      </c>
      <c r="F87">
        <f t="shared" si="13"/>
        <v>1.8599330357142854</v>
      </c>
      <c r="G87">
        <f t="shared" si="14"/>
        <v>2.1400669642857144</v>
      </c>
    </row>
    <row r="88" spans="1:7" ht="12.75">
      <c r="A88">
        <v>310</v>
      </c>
      <c r="B88">
        <f>10/39*9+240</f>
        <v>242.30769230769232</v>
      </c>
      <c r="C88">
        <f t="shared" si="10"/>
        <v>10.817307692307693</v>
      </c>
      <c r="D88">
        <f t="shared" si="11"/>
        <v>21.634615384615387</v>
      </c>
      <c r="E88">
        <f t="shared" si="12"/>
        <v>18.365384615384613</v>
      </c>
      <c r="F88">
        <f t="shared" si="13"/>
        <v>1.8365384615384612</v>
      </c>
      <c r="G88">
        <f t="shared" si="14"/>
        <v>2.1634615384615388</v>
      </c>
    </row>
    <row r="89" spans="1:7" ht="12.75">
      <c r="A89">
        <v>320</v>
      </c>
      <c r="B89">
        <f>10/39*19+240</f>
        <v>244.87179487179486</v>
      </c>
      <c r="C89">
        <f t="shared" si="10"/>
        <v>10.931776556776557</v>
      </c>
      <c r="D89">
        <f t="shared" si="11"/>
        <v>21.863553113553113</v>
      </c>
      <c r="E89">
        <f t="shared" si="12"/>
        <v>18.136446886446887</v>
      </c>
      <c r="F89">
        <f t="shared" si="13"/>
        <v>1.8136446886446886</v>
      </c>
      <c r="G89">
        <f t="shared" si="14"/>
        <v>2.186355311355311</v>
      </c>
    </row>
    <row r="90" spans="1:7" ht="12.75">
      <c r="A90">
        <v>330</v>
      </c>
      <c r="B90">
        <f>10/39*29+240</f>
        <v>247.43589743589743</v>
      </c>
      <c r="C90">
        <f t="shared" si="10"/>
        <v>11.046245421245422</v>
      </c>
      <c r="D90">
        <f t="shared" si="11"/>
        <v>22.092490842490843</v>
      </c>
      <c r="E90">
        <f t="shared" si="12"/>
        <v>17.907509157509157</v>
      </c>
      <c r="F90">
        <f t="shared" si="13"/>
        <v>1.7907509157509156</v>
      </c>
      <c r="G90">
        <f t="shared" si="14"/>
        <v>2.2092490842490844</v>
      </c>
    </row>
    <row r="91" spans="1:7" ht="12.75">
      <c r="A91">
        <v>340</v>
      </c>
      <c r="B91">
        <v>250</v>
      </c>
      <c r="C91">
        <f t="shared" si="10"/>
        <v>11.160714285714286</v>
      </c>
      <c r="D91">
        <f t="shared" si="11"/>
        <v>22.321428571428573</v>
      </c>
      <c r="E91">
        <f t="shared" si="12"/>
        <v>17.678571428571427</v>
      </c>
      <c r="F91">
        <f t="shared" si="13"/>
        <v>1.7678571428571428</v>
      </c>
      <c r="G91">
        <f t="shared" si="14"/>
        <v>2.232142857142857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&amp;RChemie-LK S1</oddHeader>
    <oddFooter>&amp;RJanine K., Lukman I. (20.09.01)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2001-09-20T18:53:07Z</cp:lastPrinted>
  <dcterms:created xsi:type="dcterms:W3CDTF">2001-09-19T18:01:38Z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